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vesteringsøkonom\"/>
    </mc:Choice>
  </mc:AlternateContent>
  <bookViews>
    <workbookView xWindow="0" yWindow="0" windowWidth="22380" windowHeight="1044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 s="1"/>
  <c r="P13" i="1" s="1"/>
  <c r="Q13" i="1" s="1"/>
  <c r="R13" i="1" s="1"/>
  <c r="S13" i="1" s="1"/>
  <c r="T13" i="1" s="1"/>
  <c r="U13" i="1" s="1"/>
  <c r="V13" i="1" s="1"/>
  <c r="N43" i="1"/>
  <c r="O43" i="1" s="1"/>
  <c r="P43" i="1" s="1"/>
  <c r="Q43" i="1" s="1"/>
  <c r="R43" i="1" s="1"/>
  <c r="S43" i="1" s="1"/>
  <c r="T43" i="1" s="1"/>
  <c r="U43" i="1" s="1"/>
  <c r="V43" i="1" s="1"/>
  <c r="G41" i="1"/>
  <c r="C38" i="1"/>
  <c r="C39" i="1" s="1"/>
  <c r="C47" i="1" s="1"/>
  <c r="G36" i="1"/>
  <c r="C36" i="1"/>
  <c r="C37" i="1" s="1"/>
  <c r="C44" i="1" s="1"/>
  <c r="G11" i="1"/>
  <c r="G6" i="1"/>
  <c r="C6" i="1" s="1"/>
  <c r="C7" i="1" s="1"/>
  <c r="C14" i="1" s="1"/>
  <c r="C8" i="1"/>
  <c r="C9" i="1" s="1"/>
  <c r="C17" i="1" s="1"/>
  <c r="C45" i="1" l="1"/>
  <c r="C50" i="1"/>
  <c r="D44" i="1" s="1"/>
  <c r="C48" i="1"/>
  <c r="C15" i="1"/>
  <c r="C16" i="1" s="1"/>
  <c r="C20" i="1"/>
  <c r="C18" i="1"/>
  <c r="D17" i="1"/>
  <c r="E17" i="1" s="1"/>
  <c r="F17" i="1" s="1"/>
  <c r="G17" i="1" s="1"/>
  <c r="H17" i="1" s="1"/>
  <c r="I17" i="1" s="1"/>
  <c r="J17" i="1" s="1"/>
  <c r="K17" i="1" s="1"/>
  <c r="L17" i="1" s="1"/>
  <c r="M17" i="1" s="1"/>
  <c r="M18" i="1" l="1"/>
  <c r="N17" i="1"/>
  <c r="C19" i="1"/>
  <c r="D14" i="1" s="1"/>
  <c r="D15" i="1" s="1"/>
  <c r="D16" i="1" s="1"/>
  <c r="C46" i="1"/>
  <c r="C49" i="1" s="1"/>
  <c r="D18" i="1"/>
  <c r="N18" i="1" l="1"/>
  <c r="O17" i="1"/>
  <c r="C21" i="1"/>
  <c r="C51" i="1"/>
  <c r="C52" i="1"/>
  <c r="D19" i="1"/>
  <c r="E18" i="1"/>
  <c r="D20" i="1"/>
  <c r="P17" i="1" l="1"/>
  <c r="O18" i="1"/>
  <c r="D47" i="1"/>
  <c r="D48" i="1" s="1"/>
  <c r="D21" i="1"/>
  <c r="D45" i="1"/>
  <c r="D50" i="1"/>
  <c r="E44" i="1" s="1"/>
  <c r="E14" i="1"/>
  <c r="E15" i="1" s="1"/>
  <c r="E16" i="1" s="1"/>
  <c r="E19" i="1" s="1"/>
  <c r="F18" i="1"/>
  <c r="Q17" i="1" l="1"/>
  <c r="P18" i="1"/>
  <c r="D46" i="1"/>
  <c r="D49" i="1" s="1"/>
  <c r="D52" i="1" s="1"/>
  <c r="E47" i="1" s="1"/>
  <c r="E48" i="1" s="1"/>
  <c r="E20" i="1"/>
  <c r="G18" i="1"/>
  <c r="R17" i="1" l="1"/>
  <c r="Q18" i="1"/>
  <c r="F14" i="1"/>
  <c r="F15" i="1" s="1"/>
  <c r="F16" i="1" s="1"/>
  <c r="F19" i="1" s="1"/>
  <c r="E21" i="1"/>
  <c r="H18" i="1"/>
  <c r="R18" i="1" l="1"/>
  <c r="S17" i="1"/>
  <c r="F20" i="1"/>
  <c r="F21" i="1" s="1"/>
  <c r="E45" i="1"/>
  <c r="E50" i="1"/>
  <c r="F44" i="1" s="1"/>
  <c r="I18" i="1"/>
  <c r="G14" i="1" l="1"/>
  <c r="G15" i="1" s="1"/>
  <c r="G16" i="1" s="1"/>
  <c r="G19" i="1" s="1"/>
  <c r="T17" i="1"/>
  <c r="S18" i="1"/>
  <c r="E46" i="1"/>
  <c r="E49" i="1" s="1"/>
  <c r="E52" i="1" s="1"/>
  <c r="F47" i="1" s="1"/>
  <c r="F48" i="1" s="1"/>
  <c r="J18" i="1"/>
  <c r="G20" i="1"/>
  <c r="U17" i="1" l="1"/>
  <c r="T18" i="1"/>
  <c r="H14" i="1"/>
  <c r="H20" i="1" s="1"/>
  <c r="G21" i="1"/>
  <c r="L18" i="1"/>
  <c r="K18" i="1"/>
  <c r="H15" i="1" l="1"/>
  <c r="H16" i="1" s="1"/>
  <c r="H19" i="1" s="1"/>
  <c r="H21" i="1" s="1"/>
  <c r="V17" i="1"/>
  <c r="V18" i="1" s="1"/>
  <c r="U18" i="1"/>
  <c r="F50" i="1"/>
  <c r="G44" i="1" s="1"/>
  <c r="F45" i="1"/>
  <c r="I14" i="1" l="1"/>
  <c r="I15" i="1" s="1"/>
  <c r="I16" i="1" s="1"/>
  <c r="I19" i="1" s="1"/>
  <c r="F46" i="1"/>
  <c r="F49" i="1" s="1"/>
  <c r="F52" i="1" s="1"/>
  <c r="G47" i="1" s="1"/>
  <c r="G48" i="1" s="1"/>
  <c r="I20" i="1" l="1"/>
  <c r="I21" i="1" s="1"/>
  <c r="G50" i="1"/>
  <c r="H44" i="1" s="1"/>
  <c r="G45" i="1"/>
  <c r="J14" i="1" l="1"/>
  <c r="J15" i="1" s="1"/>
  <c r="J16" i="1" s="1"/>
  <c r="J19" i="1" s="1"/>
  <c r="G46" i="1"/>
  <c r="G49" i="1" s="1"/>
  <c r="G52" i="1" s="1"/>
  <c r="H47" i="1" s="1"/>
  <c r="H48" i="1" s="1"/>
  <c r="J20" i="1" l="1"/>
  <c r="J21" i="1" s="1"/>
  <c r="K14" i="1" l="1"/>
  <c r="K20" i="1" s="1"/>
  <c r="H45" i="1"/>
  <c r="H50" i="1"/>
  <c r="I44" i="1" s="1"/>
  <c r="K15" i="1" l="1"/>
  <c r="K16" i="1" s="1"/>
  <c r="K19" i="1" s="1"/>
  <c r="L14" i="1" s="1"/>
  <c r="H46" i="1"/>
  <c r="H49" i="1" s="1"/>
  <c r="H52" i="1" s="1"/>
  <c r="I47" i="1" s="1"/>
  <c r="I48" i="1" s="1"/>
  <c r="K21" i="1" l="1"/>
  <c r="L15" i="1"/>
  <c r="L20" i="1"/>
  <c r="I50" i="1" l="1"/>
  <c r="J44" i="1" s="1"/>
  <c r="I45" i="1"/>
  <c r="L16" i="1"/>
  <c r="L19" i="1" s="1"/>
  <c r="L21" i="1" s="1"/>
  <c r="M14" i="1" l="1"/>
  <c r="I46" i="1"/>
  <c r="I49" i="1" s="1"/>
  <c r="I52" i="1" s="1"/>
  <c r="J47" i="1" s="1"/>
  <c r="J48" i="1" s="1"/>
  <c r="M20" i="1" l="1"/>
  <c r="M15" i="1"/>
  <c r="M16" i="1" s="1"/>
  <c r="M19" i="1" s="1"/>
  <c r="J50" i="1"/>
  <c r="K44" i="1" s="1"/>
  <c r="J45" i="1"/>
  <c r="M21" i="1" l="1"/>
  <c r="N14" i="1"/>
  <c r="J46" i="1"/>
  <c r="J49" i="1" s="1"/>
  <c r="J52" i="1" s="1"/>
  <c r="K47" i="1" s="1"/>
  <c r="K48" i="1" s="1"/>
  <c r="N20" i="1" l="1"/>
  <c r="N15" i="1"/>
  <c r="K45" i="1"/>
  <c r="K50" i="1"/>
  <c r="L44" i="1" s="1"/>
  <c r="N16" i="1" l="1"/>
  <c r="N19" i="1" s="1"/>
  <c r="K46" i="1"/>
  <c r="K49" i="1" s="1"/>
  <c r="K52" i="1" s="1"/>
  <c r="L47" i="1" s="1"/>
  <c r="L48" i="1" s="1"/>
  <c r="O14" i="1" l="1"/>
  <c r="N21" i="1"/>
  <c r="L50" i="1"/>
  <c r="M44" i="1" s="1"/>
  <c r="L45" i="1"/>
  <c r="M50" i="1" l="1"/>
  <c r="N44" i="1" s="1"/>
  <c r="M45" i="1"/>
  <c r="M46" i="1" s="1"/>
  <c r="O20" i="1"/>
  <c r="O15" i="1"/>
  <c r="L46" i="1"/>
  <c r="L49" i="1" s="1"/>
  <c r="N45" i="1" l="1"/>
  <c r="N46" i="1" s="1"/>
  <c r="N50" i="1"/>
  <c r="O44" i="1" s="1"/>
  <c r="O16" i="1"/>
  <c r="O19" i="1" s="1"/>
  <c r="L52" i="1"/>
  <c r="O45" i="1" l="1"/>
  <c r="O46" i="1" s="1"/>
  <c r="O50" i="1"/>
  <c r="P44" i="1" s="1"/>
  <c r="P14" i="1"/>
  <c r="O21" i="1"/>
  <c r="M47" i="1"/>
  <c r="P50" i="1" l="1"/>
  <c r="Q44" i="1" s="1"/>
  <c r="P45" i="1"/>
  <c r="P46" i="1" s="1"/>
  <c r="P20" i="1"/>
  <c r="P15" i="1"/>
  <c r="P16" i="1" s="1"/>
  <c r="P19" i="1" s="1"/>
  <c r="M48" i="1"/>
  <c r="M49" i="1" s="1"/>
  <c r="M52" i="1" s="1"/>
  <c r="Q50" i="1" l="1"/>
  <c r="R44" i="1" s="1"/>
  <c r="Q45" i="1"/>
  <c r="Q46" i="1" s="1"/>
  <c r="Q14" i="1"/>
  <c r="Q15" i="1" s="1"/>
  <c r="Q16" i="1" s="1"/>
  <c r="Q19" i="1" s="1"/>
  <c r="P21" i="1"/>
  <c r="N47" i="1"/>
  <c r="Q20" i="1" l="1"/>
  <c r="Q21" i="1" s="1"/>
  <c r="R45" i="1"/>
  <c r="R46" i="1" s="1"/>
  <c r="R50" i="1"/>
  <c r="S44" i="1"/>
  <c r="N48" i="1"/>
  <c r="N49" i="1" s="1"/>
  <c r="N52" i="1" s="1"/>
  <c r="R14" i="1" l="1"/>
  <c r="R20" i="1" s="1"/>
  <c r="S45" i="1"/>
  <c r="S46" i="1" s="1"/>
  <c r="S50" i="1"/>
  <c r="T44" i="1" s="1"/>
  <c r="O47" i="1"/>
  <c r="R15" i="1" l="1"/>
  <c r="R16" i="1" s="1"/>
  <c r="R19" i="1" s="1"/>
  <c r="T45" i="1"/>
  <c r="T46" i="1" s="1"/>
  <c r="T50" i="1"/>
  <c r="U44" i="1" s="1"/>
  <c r="O48" i="1"/>
  <c r="O49" i="1" s="1"/>
  <c r="O52" i="1" s="1"/>
  <c r="S14" i="1" l="1"/>
  <c r="S15" i="1" s="1"/>
  <c r="R21" i="1"/>
  <c r="U50" i="1"/>
  <c r="V44" i="1" s="1"/>
  <c r="U45" i="1"/>
  <c r="U46" i="1" s="1"/>
  <c r="S20" i="1"/>
  <c r="P47" i="1"/>
  <c r="V50" i="1" l="1"/>
  <c r="V45" i="1"/>
  <c r="V46" i="1" s="1"/>
  <c r="S16" i="1"/>
  <c r="S19" i="1" s="1"/>
  <c r="P48" i="1"/>
  <c r="P49" i="1" s="1"/>
  <c r="P52" i="1" s="1"/>
  <c r="T14" i="1" l="1"/>
  <c r="S21" i="1"/>
  <c r="Q47" i="1"/>
  <c r="T20" i="1" l="1"/>
  <c r="T15" i="1"/>
  <c r="T16" i="1" s="1"/>
  <c r="T19" i="1" s="1"/>
  <c r="Q48" i="1"/>
  <c r="Q49" i="1" s="1"/>
  <c r="Q52" i="1" s="1"/>
  <c r="U14" i="1" l="1"/>
  <c r="U20" i="1" s="1"/>
  <c r="T21" i="1"/>
  <c r="R47" i="1"/>
  <c r="U15" i="1" l="1"/>
  <c r="U16" i="1" s="1"/>
  <c r="U19" i="1" s="1"/>
  <c r="U21" i="1"/>
  <c r="V14" i="1"/>
  <c r="R48" i="1"/>
  <c r="R49" i="1" s="1"/>
  <c r="R52" i="1" s="1"/>
  <c r="V15" i="1" l="1"/>
  <c r="V16" i="1" s="1"/>
  <c r="V19" i="1" s="1"/>
  <c r="U26" i="1"/>
  <c r="V20" i="1"/>
  <c r="S47" i="1"/>
  <c r="V21" i="1" l="1"/>
  <c r="S48" i="1"/>
  <c r="S49" i="1" s="1"/>
  <c r="S52" i="1" s="1"/>
  <c r="T47" i="1" l="1"/>
  <c r="T48" i="1" l="1"/>
  <c r="T49" i="1" s="1"/>
  <c r="T52" i="1" s="1"/>
  <c r="U47" i="1" l="1"/>
  <c r="U48" i="1" l="1"/>
  <c r="U49" i="1" s="1"/>
  <c r="U52" i="1" s="1"/>
  <c r="V47" i="1" s="1"/>
  <c r="V48" i="1" l="1"/>
  <c r="V49" i="1" s="1"/>
  <c r="V52" i="1" s="1"/>
</calcChain>
</file>

<file path=xl/sharedStrings.xml><?xml version="1.0" encoding="utf-8"?>
<sst xmlns="http://schemas.openxmlformats.org/spreadsheetml/2006/main" count="75" uniqueCount="47">
  <si>
    <t>Kjøpesum</t>
  </si>
  <si>
    <t>kjøpskost</t>
  </si>
  <si>
    <t>Egenkapital 30%</t>
  </si>
  <si>
    <t>Belåning</t>
  </si>
  <si>
    <t>År 1</t>
  </si>
  <si>
    <t>År 2</t>
  </si>
  <si>
    <t>År 3</t>
  </si>
  <si>
    <t xml:space="preserve">Utbytte pr år </t>
  </si>
  <si>
    <t>Skattefradrag rente</t>
  </si>
  <si>
    <t>Verdiøkning aksjer</t>
  </si>
  <si>
    <t>Netto</t>
  </si>
  <si>
    <t>År 4</t>
  </si>
  <si>
    <t>År 5</t>
  </si>
  <si>
    <t>År 6</t>
  </si>
  <si>
    <t>År 7</t>
  </si>
  <si>
    <t>År 8</t>
  </si>
  <si>
    <t>År 9</t>
  </si>
  <si>
    <t>År 10</t>
  </si>
  <si>
    <t>Netto kontant (reinvesteres)</t>
  </si>
  <si>
    <t>Skatt utbytte 27%</t>
  </si>
  <si>
    <t>Rentekost 27%</t>
  </si>
  <si>
    <t>Netto EK avkastning</t>
  </si>
  <si>
    <t>Kurtasje pluss veksling (a)</t>
  </si>
  <si>
    <t>Utbytte pr. år (b)</t>
  </si>
  <si>
    <t>Lånerente (c )</t>
  </si>
  <si>
    <t>Inflasjon (d)</t>
  </si>
  <si>
    <t xml:space="preserve">(d) Sentralbankenes inflasjonsmål </t>
  </si>
  <si>
    <t>Tillegg kursoppgang (e )</t>
  </si>
  <si>
    <t xml:space="preserve">Kursoppgang aksjer (f) </t>
  </si>
  <si>
    <t xml:space="preserve"> http://dqydj.net/sp-500-return-calculator/</t>
  </si>
  <si>
    <t xml:space="preserve">(e ) Kursstigning etter utbytte og inflasjon. Siste 40 år har S&amp;P 500 gitt ca 5,6%, men med lavere utbyttegrad. </t>
  </si>
  <si>
    <t>Utbyttefond som langsiktig investering</t>
  </si>
  <si>
    <t>Fondets verdi</t>
  </si>
  <si>
    <t>Forutsetninger</t>
  </si>
  <si>
    <t>Avk.tall:</t>
  </si>
  <si>
    <t>(c ) 40 banker på www.finansportalen.no tilbyr slik rente eller lavere.</t>
  </si>
  <si>
    <t>Netto kontant (nedbetaler)</t>
  </si>
  <si>
    <t>Ved nedbetaling</t>
  </si>
  <si>
    <t>Belåning 70%</t>
  </si>
  <si>
    <t>(a) Nettkurtasje pluss manuell valutaveksling. Tallet her vil avhenge av din kurtasjemodell.</t>
  </si>
  <si>
    <t xml:space="preserve">(b) Det fins mange ETF'er med høyere yield enn dette notert i USA/EU. Her er noen amerikanske: </t>
  </si>
  <si>
    <t>Amerikanske dividende/high-yield ETF'er</t>
  </si>
  <si>
    <t>Her kan du selv legge inn passende forutsetninger og regne på forventet resultat.</t>
  </si>
  <si>
    <t>Kjøpesum i fond</t>
  </si>
  <si>
    <t>I denne variant nedbetales lånet, dvs utbytter går til både renter og nedbetaling.</t>
  </si>
  <si>
    <r>
      <t xml:space="preserve">I variant 1  (blått)  betaler utbyttene lånets renter og det resterende beløp </t>
    </r>
    <r>
      <rPr>
        <b/>
        <sz val="10"/>
        <color theme="1"/>
        <rFont val="Century Gothic"/>
        <family val="2"/>
      </rPr>
      <t xml:space="preserve">reinvesteres </t>
    </r>
    <r>
      <rPr>
        <sz val="10"/>
        <color theme="1"/>
        <rFont val="Century Gothic"/>
        <family val="2"/>
      </rPr>
      <t>i fondet.</t>
    </r>
  </si>
  <si>
    <t>Dvs. her er lånet betalt og overskytende er cash.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</si>
</sst>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\ %"/>
    <numFmt numFmtId="166" formatCode="0.000\ 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u/>
      <sz val="10"/>
      <color theme="10"/>
      <name val="Century Gothic"/>
      <family val="2"/>
    </font>
    <font>
      <sz val="14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3" fontId="4" fillId="0" borderId="0" xfId="0" applyNumberFormat="1" applyFont="1" applyFill="1"/>
    <xf numFmtId="3" fontId="3" fillId="4" borderId="1" xfId="0" applyNumberFormat="1" applyFont="1" applyFill="1" applyBorder="1"/>
    <xf numFmtId="3" fontId="3" fillId="4" borderId="2" xfId="0" applyNumberFormat="1" applyFont="1" applyFill="1" applyBorder="1"/>
    <xf numFmtId="3" fontId="4" fillId="4" borderId="2" xfId="0" applyNumberFormat="1" applyFont="1" applyFill="1" applyBorder="1"/>
    <xf numFmtId="3" fontId="4" fillId="4" borderId="3" xfId="0" applyNumberFormat="1" applyFont="1" applyFill="1" applyBorder="1"/>
    <xf numFmtId="3" fontId="4" fillId="0" borderId="0" xfId="0" applyNumberFormat="1" applyFont="1"/>
    <xf numFmtId="3" fontId="4" fillId="3" borderId="4" xfId="0" applyNumberFormat="1" applyFont="1" applyFill="1" applyBorder="1"/>
    <xf numFmtId="3" fontId="4" fillId="3" borderId="0" xfId="0" applyNumberFormat="1" applyFont="1" applyFill="1" applyBorder="1"/>
    <xf numFmtId="3" fontId="4" fillId="4" borderId="0" xfId="0" applyNumberFormat="1" applyFont="1" applyFill="1" applyBorder="1"/>
    <xf numFmtId="166" fontId="4" fillId="3" borderId="5" xfId="1" applyNumberFormat="1" applyFont="1" applyFill="1" applyBorder="1"/>
    <xf numFmtId="9" fontId="4" fillId="3" borderId="5" xfId="1" applyFont="1" applyFill="1" applyBorder="1"/>
    <xf numFmtId="165" fontId="4" fillId="3" borderId="5" xfId="1" applyNumberFormat="1" applyFont="1" applyFill="1" applyBorder="1"/>
    <xf numFmtId="3" fontId="4" fillId="3" borderId="6" xfId="0" applyNumberFormat="1" applyFont="1" applyFill="1" applyBorder="1"/>
    <xf numFmtId="3" fontId="4" fillId="3" borderId="7" xfId="0" applyNumberFormat="1" applyFont="1" applyFill="1" applyBorder="1"/>
    <xf numFmtId="3" fontId="4" fillId="4" borderId="7" xfId="0" applyNumberFormat="1" applyFont="1" applyFill="1" applyBorder="1"/>
    <xf numFmtId="165" fontId="4" fillId="3" borderId="8" xfId="1" applyNumberFormat="1" applyFont="1" applyFill="1" applyBorder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3" borderId="0" xfId="0" applyNumberFormat="1" applyFont="1" applyFill="1"/>
    <xf numFmtId="165" fontId="4" fillId="3" borderId="0" xfId="1" applyNumberFormat="1" applyFont="1" applyFill="1" applyAlignment="1">
      <alignment horizontal="center"/>
    </xf>
    <xf numFmtId="3" fontId="6" fillId="0" borderId="0" xfId="2" applyNumberFormat="1" applyFont="1"/>
    <xf numFmtId="10" fontId="4" fillId="0" borderId="0" xfId="1" applyNumberFormat="1" applyFont="1"/>
    <xf numFmtId="164" fontId="4" fillId="0" borderId="0" xfId="0" applyNumberFormat="1" applyFont="1"/>
    <xf numFmtId="3" fontId="3" fillId="2" borderId="0" xfId="0" applyNumberFormat="1" applyFont="1" applyFill="1"/>
    <xf numFmtId="3" fontId="4" fillId="2" borderId="0" xfId="0" applyNumberFormat="1" applyFont="1" applyFill="1"/>
    <xf numFmtId="165" fontId="4" fillId="2" borderId="0" xfId="1" applyNumberFormat="1" applyFont="1" applyFill="1" applyAlignment="1">
      <alignment horizontal="center"/>
    </xf>
    <xf numFmtId="3" fontId="5" fillId="4" borderId="0" xfId="0" applyNumberFormat="1" applyFont="1" applyFill="1"/>
    <xf numFmtId="3" fontId="7" fillId="4" borderId="0" xfId="0" applyNumberFormat="1" applyFont="1" applyFill="1"/>
    <xf numFmtId="3" fontId="3" fillId="5" borderId="0" xfId="0" applyNumberFormat="1" applyFont="1" applyFill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0" xfId="0" applyNumberFormat="1" applyFont="1" applyFill="1" applyBorder="1"/>
    <xf numFmtId="166" fontId="4" fillId="2" borderId="5" xfId="1" applyNumberFormat="1" applyFont="1" applyFill="1" applyBorder="1"/>
    <xf numFmtId="9" fontId="4" fillId="2" borderId="5" xfId="1" applyFont="1" applyFill="1" applyBorder="1"/>
    <xf numFmtId="165" fontId="4" fillId="2" borderId="5" xfId="1" applyNumberFormat="1" applyFont="1" applyFill="1" applyBorder="1"/>
    <xf numFmtId="3" fontId="4" fillId="2" borderId="6" xfId="0" applyNumberFormat="1" applyFont="1" applyFill="1" applyBorder="1"/>
    <xf numFmtId="3" fontId="4" fillId="2" borderId="7" xfId="0" applyNumberFormat="1" applyFont="1" applyFill="1" applyBorder="1"/>
    <xf numFmtId="165" fontId="4" fillId="2" borderId="8" xfId="1" applyNumberFormat="1" applyFont="1" applyFill="1" applyBorder="1"/>
    <xf numFmtId="3" fontId="4" fillId="5" borderId="2" xfId="0" applyNumberFormat="1" applyFont="1" applyFill="1" applyBorder="1"/>
    <xf numFmtId="3" fontId="4" fillId="5" borderId="0" xfId="0" applyNumberFormat="1" applyFont="1" applyFill="1" applyBorder="1"/>
    <xf numFmtId="3" fontId="4" fillId="5" borderId="7" xfId="0" applyNumberFormat="1" applyFont="1" applyFill="1" applyBorder="1"/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videnddetective.com/dividend_etfs.htm" TargetMode="External"/><Relationship Id="rId1" Type="http://schemas.openxmlformats.org/officeDocument/2006/relationships/hyperlink" Target="http://dqydj.net/sp-500-return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workbookViewId="0">
      <selection activeCell="O38" sqref="O38"/>
    </sheetView>
  </sheetViews>
  <sheetFormatPr baseColWidth="10" defaultRowHeight="13.5" x14ac:dyDescent="0.25"/>
  <cols>
    <col min="1" max="1" width="11.42578125" style="6"/>
    <col min="2" max="2" width="17" style="6" customWidth="1"/>
    <col min="3" max="5" width="11.42578125" style="6"/>
    <col min="6" max="6" width="14.28515625" style="6" customWidth="1"/>
    <col min="7" max="7" width="11.42578125" style="6"/>
    <col min="8" max="11" width="0" style="6" hidden="1" customWidth="1"/>
    <col min="12" max="16384" width="11.42578125" style="6"/>
  </cols>
  <sheetData>
    <row r="1" spans="1:22" s="28" customFormat="1" ht="18" x14ac:dyDescent="0.25">
      <c r="A1" s="27" t="s">
        <v>31</v>
      </c>
    </row>
    <row r="2" spans="1:22" s="1" customFormat="1" x14ac:dyDescent="0.25">
      <c r="A2" s="1" t="s">
        <v>42</v>
      </c>
    </row>
    <row r="3" spans="1:22" s="1" customFormat="1" x14ac:dyDescent="0.25">
      <c r="A3" s="1" t="s">
        <v>45</v>
      </c>
    </row>
    <row r="5" spans="1:22" x14ac:dyDescent="0.25">
      <c r="A5" s="2" t="s">
        <v>43</v>
      </c>
      <c r="B5" s="3"/>
      <c r="C5" s="3">
        <v>2000000</v>
      </c>
      <c r="D5" s="4"/>
      <c r="E5" s="3" t="s">
        <v>33</v>
      </c>
      <c r="F5" s="4"/>
      <c r="G5" s="5"/>
    </row>
    <row r="6" spans="1:22" x14ac:dyDescent="0.25">
      <c r="A6" s="7" t="s">
        <v>1</v>
      </c>
      <c r="B6" s="8"/>
      <c r="C6" s="8">
        <f>C5*G6</f>
        <v>4500.0000000000009</v>
      </c>
      <c r="D6" s="9"/>
      <c r="E6" s="8" t="s">
        <v>22</v>
      </c>
      <c r="F6" s="8"/>
      <c r="G6" s="10">
        <f>0.0015+0.00075</f>
        <v>2.2500000000000003E-3</v>
      </c>
    </row>
    <row r="7" spans="1:22" x14ac:dyDescent="0.25">
      <c r="A7" s="7" t="s">
        <v>10</v>
      </c>
      <c r="B7" s="8"/>
      <c r="C7" s="8">
        <f>C5-C6</f>
        <v>1995500</v>
      </c>
      <c r="D7" s="9"/>
      <c r="E7" s="8" t="s">
        <v>23</v>
      </c>
      <c r="F7" s="8"/>
      <c r="G7" s="11">
        <v>0.05</v>
      </c>
    </row>
    <row r="8" spans="1:22" x14ac:dyDescent="0.25">
      <c r="A8" s="7" t="s">
        <v>2</v>
      </c>
      <c r="B8" s="8"/>
      <c r="C8" s="8">
        <f>C5*0.3</f>
        <v>600000</v>
      </c>
      <c r="D8" s="9"/>
      <c r="E8" s="8" t="s">
        <v>24</v>
      </c>
      <c r="F8" s="8"/>
      <c r="G8" s="12">
        <v>3.5000000000000003E-2</v>
      </c>
    </row>
    <row r="9" spans="1:22" x14ac:dyDescent="0.25">
      <c r="A9" s="7" t="s">
        <v>38</v>
      </c>
      <c r="B9" s="8"/>
      <c r="C9" s="8">
        <f>C5-C8</f>
        <v>1400000</v>
      </c>
      <c r="D9" s="9"/>
      <c r="E9" s="8" t="s">
        <v>25</v>
      </c>
      <c r="F9" s="8"/>
      <c r="G9" s="11">
        <v>0.02</v>
      </c>
    </row>
    <row r="10" spans="1:22" x14ac:dyDescent="0.25">
      <c r="A10" s="7"/>
      <c r="B10" s="8"/>
      <c r="C10" s="8"/>
      <c r="D10" s="9"/>
      <c r="E10" s="8" t="s">
        <v>27</v>
      </c>
      <c r="F10" s="8"/>
      <c r="G10" s="12">
        <v>5.0000000000000001E-3</v>
      </c>
    </row>
    <row r="11" spans="1:22" x14ac:dyDescent="0.25">
      <c r="A11" s="13"/>
      <c r="B11" s="14"/>
      <c r="C11" s="14"/>
      <c r="D11" s="15"/>
      <c r="E11" s="14" t="s">
        <v>28</v>
      </c>
      <c r="F11" s="14"/>
      <c r="G11" s="16">
        <f>G9+G10</f>
        <v>2.5000000000000001E-2</v>
      </c>
    </row>
    <row r="13" spans="1:22" x14ac:dyDescent="0.25">
      <c r="C13" s="17" t="s">
        <v>4</v>
      </c>
      <c r="D13" s="17" t="s">
        <v>5</v>
      </c>
      <c r="E13" s="17" t="s">
        <v>6</v>
      </c>
      <c r="F13" s="17" t="s">
        <v>11</v>
      </c>
      <c r="G13" s="17" t="s">
        <v>12</v>
      </c>
      <c r="H13" s="17" t="s">
        <v>13</v>
      </c>
      <c r="I13" s="17" t="s">
        <v>14</v>
      </c>
      <c r="J13" s="17" t="s">
        <v>15</v>
      </c>
      <c r="K13" s="17" t="s">
        <v>16</v>
      </c>
      <c r="L13" s="17" t="s">
        <v>17</v>
      </c>
      <c r="M13" s="17">
        <v>11</v>
      </c>
      <c r="N13" s="17">
        <f>M13+1</f>
        <v>12</v>
      </c>
      <c r="O13" s="17">
        <f t="shared" ref="O13:V13" si="0">N13+1</f>
        <v>13</v>
      </c>
      <c r="P13" s="17">
        <f t="shared" si="0"/>
        <v>14</v>
      </c>
      <c r="Q13" s="17">
        <f t="shared" si="0"/>
        <v>15</v>
      </c>
      <c r="R13" s="17">
        <f t="shared" si="0"/>
        <v>16</v>
      </c>
      <c r="S13" s="17">
        <f t="shared" si="0"/>
        <v>17</v>
      </c>
      <c r="T13" s="17">
        <f t="shared" si="0"/>
        <v>18</v>
      </c>
      <c r="U13" s="17">
        <f t="shared" si="0"/>
        <v>19</v>
      </c>
      <c r="V13" s="17">
        <f t="shared" si="0"/>
        <v>20</v>
      </c>
    </row>
    <row r="14" spans="1:22" x14ac:dyDescent="0.25">
      <c r="A14" s="6" t="s">
        <v>32</v>
      </c>
      <c r="C14" s="18">
        <f>C7</f>
        <v>1995500</v>
      </c>
      <c r="D14" s="18">
        <f t="shared" ref="D14:L14" si="1">C14+C20+(C19-(C19*$G$6))</f>
        <v>2082369.8520625001</v>
      </c>
      <c r="E14" s="18">
        <f t="shared" si="1"/>
        <v>2174575.0658402434</v>
      </c>
      <c r="F14" s="18">
        <f t="shared" si="1"/>
        <v>2272443.327912136</v>
      </c>
      <c r="G14" s="18">
        <f t="shared" si="1"/>
        <v>2376322.4506704272</v>
      </c>
      <c r="H14" s="18">
        <f t="shared" si="1"/>
        <v>2486581.6084053973</v>
      </c>
      <c r="I14" s="18">
        <f t="shared" si="1"/>
        <v>2603612.649307739</v>
      </c>
      <c r="J14" s="18">
        <f t="shared" si="1"/>
        <v>2727831.4880513404</v>
      </c>
      <c r="K14" s="18">
        <f t="shared" si="1"/>
        <v>2859679.5839055418</v>
      </c>
      <c r="L14" s="18">
        <f t="shared" si="1"/>
        <v>2999625.5096299043</v>
      </c>
      <c r="M14" s="18">
        <f t="shared" ref="M14:V14" si="2">L14+L20+(L19-(L19*$G$6))</f>
        <v>3148166.6167271649</v>
      </c>
      <c r="N14" s="18">
        <f t="shared" si="2"/>
        <v>3305830.8029724872</v>
      </c>
      <c r="O14" s="18">
        <f t="shared" si="2"/>
        <v>3473178.3885006011</v>
      </c>
      <c r="P14" s="18">
        <f t="shared" si="2"/>
        <v>3650804.1071182326</v>
      </c>
      <c r="Q14" s="18">
        <f t="shared" si="2"/>
        <v>3839339.2199187069</v>
      </c>
      <c r="R14" s="18">
        <f t="shared" si="2"/>
        <v>4039453.7587102717</v>
      </c>
      <c r="S14" s="18">
        <f t="shared" si="2"/>
        <v>4251858.9072310189</v>
      </c>
      <c r="T14" s="18">
        <f t="shared" si="2"/>
        <v>4477309.5286129704</v>
      </c>
      <c r="U14" s="18">
        <f t="shared" si="2"/>
        <v>4716606.8480776306</v>
      </c>
      <c r="V14" s="18">
        <f t="shared" si="2"/>
        <v>4970601.3003970068</v>
      </c>
    </row>
    <row r="15" spans="1:22" x14ac:dyDescent="0.25">
      <c r="A15" s="6" t="s">
        <v>7</v>
      </c>
      <c r="C15" s="18">
        <f t="shared" ref="C15:L15" si="3">(C14)*$G$7</f>
        <v>99775</v>
      </c>
      <c r="D15" s="18">
        <f t="shared" si="3"/>
        <v>104118.49260312501</v>
      </c>
      <c r="E15" s="18">
        <f t="shared" si="3"/>
        <v>108728.75329201217</v>
      </c>
      <c r="F15" s="18">
        <f t="shared" si="3"/>
        <v>113622.16639560681</v>
      </c>
      <c r="G15" s="18">
        <f t="shared" si="3"/>
        <v>118816.12253352137</v>
      </c>
      <c r="H15" s="18">
        <f t="shared" si="3"/>
        <v>124329.08042026986</v>
      </c>
      <c r="I15" s="18">
        <f t="shared" si="3"/>
        <v>130180.63246538695</v>
      </c>
      <c r="J15" s="18">
        <f t="shared" si="3"/>
        <v>136391.57440256703</v>
      </c>
      <c r="K15" s="18">
        <f t="shared" si="3"/>
        <v>142983.97919527709</v>
      </c>
      <c r="L15" s="18">
        <f t="shared" si="3"/>
        <v>149981.27548149522</v>
      </c>
      <c r="M15" s="18">
        <f t="shared" ref="M15:V15" si="4">(M14)*$G$7</f>
        <v>157408.33083635825</v>
      </c>
      <c r="N15" s="18">
        <f t="shared" si="4"/>
        <v>165291.54014862436</v>
      </c>
      <c r="O15" s="18">
        <f t="shared" si="4"/>
        <v>173658.91942503006</v>
      </c>
      <c r="P15" s="18">
        <f t="shared" si="4"/>
        <v>182540.20535591163</v>
      </c>
      <c r="Q15" s="18">
        <f t="shared" si="4"/>
        <v>191966.96099593537</v>
      </c>
      <c r="R15" s="18">
        <f t="shared" si="4"/>
        <v>201972.68793551359</v>
      </c>
      <c r="S15" s="18">
        <f t="shared" si="4"/>
        <v>212592.94536155096</v>
      </c>
      <c r="T15" s="18">
        <f t="shared" si="4"/>
        <v>223865.47643064853</v>
      </c>
      <c r="U15" s="18">
        <f t="shared" si="4"/>
        <v>235830.34240388154</v>
      </c>
      <c r="V15" s="18">
        <f t="shared" si="4"/>
        <v>248530.06501985036</v>
      </c>
    </row>
    <row r="16" spans="1:22" x14ac:dyDescent="0.25">
      <c r="A16" s="6" t="s">
        <v>19</v>
      </c>
      <c r="C16" s="18">
        <f>C15*0.27</f>
        <v>26939.25</v>
      </c>
      <c r="D16" s="18">
        <f>D15*0.27</f>
        <v>28111.993002843752</v>
      </c>
      <c r="E16" s="18">
        <f>E15*0.27</f>
        <v>29356.76338884329</v>
      </c>
      <c r="F16" s="18">
        <f t="shared" ref="F16:L16" si="5">F15*0.27</f>
        <v>30677.984926813839</v>
      </c>
      <c r="G16" s="18">
        <f t="shared" si="5"/>
        <v>32080.35308405077</v>
      </c>
      <c r="H16" s="18">
        <f t="shared" si="5"/>
        <v>33568.851713472868</v>
      </c>
      <c r="I16" s="18">
        <f t="shared" si="5"/>
        <v>35148.770765654481</v>
      </c>
      <c r="J16" s="18">
        <f t="shared" si="5"/>
        <v>36825.7250886931</v>
      </c>
      <c r="K16" s="18">
        <f t="shared" si="5"/>
        <v>38605.674382724814</v>
      </c>
      <c r="L16" s="18">
        <f t="shared" si="5"/>
        <v>40494.944380003712</v>
      </c>
      <c r="M16" s="18">
        <f t="shared" ref="M16" si="6">M15*0.27</f>
        <v>42500.249325816731</v>
      </c>
      <c r="N16" s="18">
        <f t="shared" ref="N16" si="7">N15*0.27</f>
        <v>44628.715840128578</v>
      </c>
      <c r="O16" s="18">
        <f t="shared" ref="O16" si="8">O15*0.27</f>
        <v>46887.908244758124</v>
      </c>
      <c r="P16" s="18">
        <f t="shared" ref="P16" si="9">P15*0.27</f>
        <v>49285.855446096146</v>
      </c>
      <c r="Q16" s="18">
        <f t="shared" ref="Q16" si="10">Q15*0.27</f>
        <v>51831.07946890255</v>
      </c>
      <c r="R16" s="18">
        <f t="shared" ref="R16" si="11">R15*0.27</f>
        <v>54532.625742588672</v>
      </c>
      <c r="S16" s="18">
        <f t="shared" ref="S16" si="12">S15*0.27</f>
        <v>57400.095247618759</v>
      </c>
      <c r="T16" s="18">
        <f t="shared" ref="T16" si="13">T15*0.27</f>
        <v>60443.678636275108</v>
      </c>
      <c r="U16" s="18">
        <f t="shared" ref="U16" si="14">U15*0.27</f>
        <v>63674.192449048023</v>
      </c>
      <c r="V16" s="18">
        <f t="shared" ref="V16" si="15">V15*0.27</f>
        <v>67103.117555359597</v>
      </c>
    </row>
    <row r="17" spans="1:22" x14ac:dyDescent="0.25">
      <c r="A17" s="6" t="s">
        <v>20</v>
      </c>
      <c r="C17" s="18">
        <f>C9*G8</f>
        <v>49000.000000000007</v>
      </c>
      <c r="D17" s="18">
        <f>C17</f>
        <v>49000.000000000007</v>
      </c>
      <c r="E17" s="18">
        <f t="shared" ref="E17:L17" si="16">D17</f>
        <v>49000.000000000007</v>
      </c>
      <c r="F17" s="18">
        <f t="shared" si="16"/>
        <v>49000.000000000007</v>
      </c>
      <c r="G17" s="18">
        <f t="shared" si="16"/>
        <v>49000.000000000007</v>
      </c>
      <c r="H17" s="18">
        <f t="shared" si="16"/>
        <v>49000.000000000007</v>
      </c>
      <c r="I17" s="18">
        <f t="shared" si="16"/>
        <v>49000.000000000007</v>
      </c>
      <c r="J17" s="18">
        <f t="shared" si="16"/>
        <v>49000.000000000007</v>
      </c>
      <c r="K17" s="18">
        <f t="shared" si="16"/>
        <v>49000.000000000007</v>
      </c>
      <c r="L17" s="18">
        <f t="shared" si="16"/>
        <v>49000.000000000007</v>
      </c>
      <c r="M17" s="18">
        <f t="shared" ref="M17:V17" si="17">L17</f>
        <v>49000.000000000007</v>
      </c>
      <c r="N17" s="18">
        <f t="shared" si="17"/>
        <v>49000.000000000007</v>
      </c>
      <c r="O17" s="18">
        <f t="shared" si="17"/>
        <v>49000.000000000007</v>
      </c>
      <c r="P17" s="18">
        <f t="shared" si="17"/>
        <v>49000.000000000007</v>
      </c>
      <c r="Q17" s="18">
        <f t="shared" si="17"/>
        <v>49000.000000000007</v>
      </c>
      <c r="R17" s="18">
        <f t="shared" si="17"/>
        <v>49000.000000000007</v>
      </c>
      <c r="S17" s="18">
        <f t="shared" si="17"/>
        <v>49000.000000000007</v>
      </c>
      <c r="T17" s="18">
        <f t="shared" si="17"/>
        <v>49000.000000000007</v>
      </c>
      <c r="U17" s="18">
        <f t="shared" si="17"/>
        <v>49000.000000000007</v>
      </c>
      <c r="V17" s="18">
        <f t="shared" si="17"/>
        <v>49000.000000000007</v>
      </c>
    </row>
    <row r="18" spans="1:22" x14ac:dyDescent="0.25">
      <c r="A18" s="6" t="s">
        <v>8</v>
      </c>
      <c r="C18" s="18">
        <f>C17*0.27</f>
        <v>13230.000000000004</v>
      </c>
      <c r="D18" s="18">
        <f>D17*0.27</f>
        <v>13230.000000000004</v>
      </c>
      <c r="E18" s="18">
        <f>E17*0.27</f>
        <v>13230.000000000004</v>
      </c>
      <c r="F18" s="18">
        <f t="shared" ref="F18:L18" si="18">F17*0.27</f>
        <v>13230.000000000004</v>
      </c>
      <c r="G18" s="18">
        <f t="shared" si="18"/>
        <v>13230.000000000004</v>
      </c>
      <c r="H18" s="18">
        <f t="shared" si="18"/>
        <v>13230.000000000004</v>
      </c>
      <c r="I18" s="18">
        <f t="shared" si="18"/>
        <v>13230.000000000004</v>
      </c>
      <c r="J18" s="18">
        <f t="shared" si="18"/>
        <v>13230.000000000004</v>
      </c>
      <c r="K18" s="18">
        <f t="shared" si="18"/>
        <v>13230.000000000004</v>
      </c>
      <c r="L18" s="18">
        <f t="shared" si="18"/>
        <v>13230.000000000004</v>
      </c>
      <c r="M18" s="18">
        <f t="shared" ref="M18" si="19">M17*0.27</f>
        <v>13230.000000000004</v>
      </c>
      <c r="N18" s="18">
        <f t="shared" ref="N18" si="20">N17*0.27</f>
        <v>13230.000000000004</v>
      </c>
      <c r="O18" s="18">
        <f t="shared" ref="O18" si="21">O17*0.27</f>
        <v>13230.000000000004</v>
      </c>
      <c r="P18" s="18">
        <f t="shared" ref="P18" si="22">P17*0.27</f>
        <v>13230.000000000004</v>
      </c>
      <c r="Q18" s="18">
        <f t="shared" ref="Q18" si="23">Q17*0.27</f>
        <v>13230.000000000004</v>
      </c>
      <c r="R18" s="18">
        <f t="shared" ref="R18" si="24">R17*0.27</f>
        <v>13230.000000000004</v>
      </c>
      <c r="S18" s="18">
        <f t="shared" ref="S18" si="25">S17*0.27</f>
        <v>13230.000000000004</v>
      </c>
      <c r="T18" s="18">
        <f t="shared" ref="T18" si="26">T17*0.27</f>
        <v>13230.000000000004</v>
      </c>
      <c r="U18" s="18">
        <f t="shared" ref="U18" si="27">U17*0.27</f>
        <v>13230.000000000004</v>
      </c>
      <c r="V18" s="18">
        <f t="shared" ref="V18" si="28">V17*0.27</f>
        <v>13230.000000000004</v>
      </c>
    </row>
    <row r="19" spans="1:22" x14ac:dyDescent="0.25">
      <c r="A19" s="6" t="s">
        <v>18</v>
      </c>
      <c r="C19" s="18">
        <f>C15-C16-C17+C18</f>
        <v>37065.75</v>
      </c>
      <c r="D19" s="18">
        <f>D15-D16-D17+D18</f>
        <v>40236.499600281255</v>
      </c>
      <c r="E19" s="18">
        <f>E15-E16-E17+E18</f>
        <v>43601.989903168884</v>
      </c>
      <c r="F19" s="18">
        <f t="shared" ref="F19:L19" si="29">F15-F16-F17+F18</f>
        <v>47174.181468792973</v>
      </c>
      <c r="G19" s="18">
        <f t="shared" si="29"/>
        <v>50965.769449470594</v>
      </c>
      <c r="H19" s="18">
        <f t="shared" si="29"/>
        <v>54990.228706797003</v>
      </c>
      <c r="I19" s="18">
        <f t="shared" si="29"/>
        <v>59261.861699732472</v>
      </c>
      <c r="J19" s="18">
        <f t="shared" si="29"/>
        <v>63795.849313873929</v>
      </c>
      <c r="K19" s="18">
        <f t="shared" si="29"/>
        <v>68608.304812552276</v>
      </c>
      <c r="L19" s="18">
        <f t="shared" si="29"/>
        <v>73716.331101491509</v>
      </c>
      <c r="M19" s="18">
        <f t="shared" ref="M19" si="30">M15-M16-M17+M18</f>
        <v>79138.081510541524</v>
      </c>
      <c r="N19" s="18">
        <f t="shared" ref="N19" si="31">N15-N16-N17+N18</f>
        <v>84892.824308495794</v>
      </c>
      <c r="O19" s="18">
        <f t="shared" ref="O19" si="32">O15-O16-O17+O18</f>
        <v>91001.011180271948</v>
      </c>
      <c r="P19" s="18">
        <f t="shared" ref="P19" si="33">P15-P16-P17+P18</f>
        <v>97484.349909815472</v>
      </c>
      <c r="Q19" s="18">
        <f t="shared" ref="Q19" si="34">Q15-Q16-Q17+Q18</f>
        <v>104365.88152703282</v>
      </c>
      <c r="R19" s="18">
        <f t="shared" ref="R19" si="35">R15-R16-R17+R18</f>
        <v>111670.0621929249</v>
      </c>
      <c r="S19" s="18">
        <f t="shared" ref="S19" si="36">S15-S16-S17+S18</f>
        <v>119422.85011393219</v>
      </c>
      <c r="T19" s="18">
        <f t="shared" ref="T19" si="37">T15-T16-T17+T18</f>
        <v>127651.79779437341</v>
      </c>
      <c r="U19" s="18">
        <f t="shared" ref="U19" si="38">U15-U16-U17+U18</f>
        <v>136386.14995483353</v>
      </c>
      <c r="V19" s="18">
        <f t="shared" ref="V19" si="39">V15-V16-V17+V18</f>
        <v>145656.94746449078</v>
      </c>
    </row>
    <row r="20" spans="1:22" x14ac:dyDescent="0.25">
      <c r="A20" s="6" t="s">
        <v>9</v>
      </c>
      <c r="C20" s="18">
        <f t="shared" ref="C20:L20" si="40">C14*$G$11</f>
        <v>49887.5</v>
      </c>
      <c r="D20" s="18">
        <f t="shared" si="40"/>
        <v>52059.246301562504</v>
      </c>
      <c r="E20" s="18">
        <f t="shared" si="40"/>
        <v>54364.376646006087</v>
      </c>
      <c r="F20" s="18">
        <f t="shared" si="40"/>
        <v>56811.083197803404</v>
      </c>
      <c r="G20" s="18">
        <f t="shared" si="40"/>
        <v>59408.061266760684</v>
      </c>
      <c r="H20" s="18">
        <f t="shared" si="40"/>
        <v>62164.540210134932</v>
      </c>
      <c r="I20" s="18">
        <f t="shared" si="40"/>
        <v>65090.316232693476</v>
      </c>
      <c r="J20" s="18">
        <f t="shared" si="40"/>
        <v>68195.787201283514</v>
      </c>
      <c r="K20" s="18">
        <f t="shared" si="40"/>
        <v>71491.989597638545</v>
      </c>
      <c r="L20" s="18">
        <f t="shared" si="40"/>
        <v>74990.63774074761</v>
      </c>
      <c r="M20" s="18">
        <f t="shared" ref="M20:V20" si="41">M14*$G$11</f>
        <v>78704.165418179124</v>
      </c>
      <c r="N20" s="18">
        <f t="shared" si="41"/>
        <v>82645.770074312182</v>
      </c>
      <c r="O20" s="18">
        <f t="shared" si="41"/>
        <v>86829.459712515032</v>
      </c>
      <c r="P20" s="18">
        <f t="shared" si="41"/>
        <v>91270.102677955816</v>
      </c>
      <c r="Q20" s="18">
        <f t="shared" si="41"/>
        <v>95983.480497967685</v>
      </c>
      <c r="R20" s="18">
        <f t="shared" si="41"/>
        <v>100986.34396775679</v>
      </c>
      <c r="S20" s="18">
        <f t="shared" si="41"/>
        <v>106296.47268077548</v>
      </c>
      <c r="T20" s="18">
        <f t="shared" si="41"/>
        <v>111932.73821532427</v>
      </c>
      <c r="U20" s="18">
        <f t="shared" si="41"/>
        <v>117915.17120194077</v>
      </c>
      <c r="V20" s="18">
        <f t="shared" si="41"/>
        <v>124265.03250992518</v>
      </c>
    </row>
    <row r="21" spans="1:22" s="19" customFormat="1" x14ac:dyDescent="0.25">
      <c r="A21" s="19" t="s">
        <v>21</v>
      </c>
      <c r="C21" s="20">
        <f>(C20+C19)/$C$8</f>
        <v>0.14492208333333334</v>
      </c>
      <c r="D21" s="20">
        <f>(D20+D19)/(D14-$C$9)</f>
        <v>0.13525765480827567</v>
      </c>
      <c r="E21" s="20">
        <f t="shared" ref="E21:L21" si="42">(E20+E19)/(E14-$C$9)</f>
        <v>0.12647756282072292</v>
      </c>
      <c r="F21" s="20">
        <f t="shared" si="42"/>
        <v>0.11918856083803847</v>
      </c>
      <c r="G21" s="20">
        <f t="shared" si="42"/>
        <v>0.11305059167741056</v>
      </c>
      <c r="H21" s="20">
        <f t="shared" si="42"/>
        <v>0.10781957656071625</v>
      </c>
      <c r="I21" s="20">
        <f t="shared" si="42"/>
        <v>0.10331577854714924</v>
      </c>
      <c r="J21" s="20">
        <f t="shared" si="42"/>
        <v>9.9403906070085604E-2</v>
      </c>
      <c r="K21" s="20">
        <f t="shared" si="42"/>
        <v>9.5980169863948001E-2</v>
      </c>
      <c r="L21" s="20">
        <f t="shared" si="42"/>
        <v>9.296361426284365E-2</v>
      </c>
      <c r="M21" s="20">
        <f t="shared" ref="M21" si="43">(M20+M19)/(M14-$C$9)</f>
        <v>9.0290161943616942E-2</v>
      </c>
      <c r="N21" s="20">
        <f t="shared" ref="N21" si="44">(N20+N19)/(N14-$C$9)</f>
        <v>8.7908430339934313E-2</v>
      </c>
      <c r="O21" s="20">
        <f t="shared" ref="O21" si="45">(O20+O19)/(O14-$C$9)</f>
        <v>8.5776733868714747E-2</v>
      </c>
      <c r="P21" s="20">
        <f t="shared" ref="P21" si="46">(P20+P19)/(P14-$C$9)</f>
        <v>8.3860897530278145E-2</v>
      </c>
      <c r="Q21" s="20">
        <f t="shared" ref="Q21" si="47">(Q20+Q19)/(Q14-$C$9)</f>
        <v>8.213263673581131E-2</v>
      </c>
      <c r="R21" s="20">
        <f t="shared" ref="R21" si="48">(R20+R19)/(R14-$C$9)</f>
        <v>8.0568339361471883E-2</v>
      </c>
      <c r="S21" s="20">
        <f t="shared" ref="S21" si="49">(S20+S19)/(S14-$C$9)</f>
        <v>7.9148138157321177E-2</v>
      </c>
      <c r="T21" s="20">
        <f t="shared" ref="T21" si="50">(T20+T19)/(T14-$C$9)</f>
        <v>7.7855195839751992E-2</v>
      </c>
      <c r="U21" s="20">
        <f t="shared" ref="U21" si="51">(U20+U19)/(U14-$C$9)</f>
        <v>7.6675148067119336E-2</v>
      </c>
      <c r="V21" s="20">
        <f t="shared" ref="V21" si="52">(V20+V19)/(V14-$C$9)</f>
        <v>7.559566506190539E-2</v>
      </c>
    </row>
    <row r="23" spans="1:22" x14ac:dyDescent="0.25">
      <c r="A23" s="6" t="s">
        <v>39</v>
      </c>
    </row>
    <row r="24" spans="1:22" x14ac:dyDescent="0.25">
      <c r="A24" s="6" t="s">
        <v>40</v>
      </c>
      <c r="L24" s="21" t="s">
        <v>41</v>
      </c>
    </row>
    <row r="25" spans="1:22" x14ac:dyDescent="0.25">
      <c r="A25" s="6" t="s">
        <v>35</v>
      </c>
      <c r="D25" s="22"/>
    </row>
    <row r="26" spans="1:22" x14ac:dyDescent="0.25">
      <c r="A26" s="6" t="s">
        <v>26</v>
      </c>
      <c r="E26" s="22"/>
      <c r="U26" s="23">
        <f>(V14-C9)/C8</f>
        <v>5.9510021673283449</v>
      </c>
    </row>
    <row r="27" spans="1:22" x14ac:dyDescent="0.25">
      <c r="A27" s="6" t="s">
        <v>30</v>
      </c>
    </row>
    <row r="28" spans="1:22" x14ac:dyDescent="0.25">
      <c r="A28" s="6" t="s">
        <v>34</v>
      </c>
      <c r="B28" s="21" t="s">
        <v>29</v>
      </c>
    </row>
    <row r="32" spans="1:22" s="29" customFormat="1" ht="12.75" x14ac:dyDescent="0.2">
      <c r="A32" s="29" t="s">
        <v>37</v>
      </c>
    </row>
    <row r="33" spans="1:22" s="1" customFormat="1" ht="15" customHeight="1" x14ac:dyDescent="0.25">
      <c r="A33" s="1" t="s">
        <v>44</v>
      </c>
    </row>
    <row r="34" spans="1:22" s="1" customFormat="1" ht="15" customHeight="1" x14ac:dyDescent="0.25"/>
    <row r="35" spans="1:22" x14ac:dyDescent="0.25">
      <c r="A35" s="30" t="s">
        <v>0</v>
      </c>
      <c r="B35" s="31"/>
      <c r="C35" s="31">
        <v>2000000</v>
      </c>
      <c r="D35" s="42"/>
      <c r="E35" s="31" t="s">
        <v>33</v>
      </c>
      <c r="F35" s="32"/>
      <c r="G35" s="33"/>
    </row>
    <row r="36" spans="1:22" x14ac:dyDescent="0.25">
      <c r="A36" s="34" t="s">
        <v>1</v>
      </c>
      <c r="B36" s="35"/>
      <c r="C36" s="35">
        <f>C35*G36</f>
        <v>4500.0000000000009</v>
      </c>
      <c r="D36" s="43"/>
      <c r="E36" s="35" t="s">
        <v>22</v>
      </c>
      <c r="F36" s="35"/>
      <c r="G36" s="36">
        <f>0.0015+0.00075</f>
        <v>2.2500000000000003E-3</v>
      </c>
    </row>
    <row r="37" spans="1:22" x14ac:dyDescent="0.25">
      <c r="A37" s="34" t="s">
        <v>10</v>
      </c>
      <c r="B37" s="35"/>
      <c r="C37" s="35">
        <f>C35-C36</f>
        <v>1995500</v>
      </c>
      <c r="D37" s="43"/>
      <c r="E37" s="35" t="s">
        <v>23</v>
      </c>
      <c r="F37" s="35"/>
      <c r="G37" s="37">
        <v>0.05</v>
      </c>
    </row>
    <row r="38" spans="1:22" x14ac:dyDescent="0.25">
      <c r="A38" s="34" t="s">
        <v>2</v>
      </c>
      <c r="B38" s="35"/>
      <c r="C38" s="35">
        <f>C35*0.3</f>
        <v>600000</v>
      </c>
      <c r="D38" s="43"/>
      <c r="E38" s="35" t="s">
        <v>24</v>
      </c>
      <c r="F38" s="35"/>
      <c r="G38" s="38">
        <v>3.5000000000000003E-2</v>
      </c>
    </row>
    <row r="39" spans="1:22" x14ac:dyDescent="0.25">
      <c r="A39" s="34" t="s">
        <v>3</v>
      </c>
      <c r="B39" s="35"/>
      <c r="C39" s="35">
        <f>C35-C38</f>
        <v>1400000</v>
      </c>
      <c r="D39" s="43"/>
      <c r="E39" s="35" t="s">
        <v>25</v>
      </c>
      <c r="F39" s="35"/>
      <c r="G39" s="37">
        <v>0.02</v>
      </c>
    </row>
    <row r="40" spans="1:22" x14ac:dyDescent="0.25">
      <c r="A40" s="34"/>
      <c r="B40" s="35"/>
      <c r="C40" s="35"/>
      <c r="D40" s="43"/>
      <c r="E40" s="35" t="s">
        <v>27</v>
      </c>
      <c r="F40" s="35"/>
      <c r="G40" s="38">
        <v>5.0000000000000001E-3</v>
      </c>
    </row>
    <row r="41" spans="1:22" x14ac:dyDescent="0.25">
      <c r="A41" s="39"/>
      <c r="B41" s="40"/>
      <c r="C41" s="40"/>
      <c r="D41" s="44"/>
      <c r="E41" s="40" t="s">
        <v>28</v>
      </c>
      <c r="F41" s="40"/>
      <c r="G41" s="41">
        <f>G39+G40</f>
        <v>2.5000000000000001E-2</v>
      </c>
    </row>
    <row r="43" spans="1:22" x14ac:dyDescent="0.25">
      <c r="C43" s="17" t="s">
        <v>4</v>
      </c>
      <c r="D43" s="17" t="s">
        <v>5</v>
      </c>
      <c r="E43" s="17" t="s">
        <v>6</v>
      </c>
      <c r="F43" s="17" t="s">
        <v>11</v>
      </c>
      <c r="G43" s="17" t="s">
        <v>12</v>
      </c>
      <c r="H43" s="17" t="s">
        <v>13</v>
      </c>
      <c r="I43" s="17" t="s">
        <v>14</v>
      </c>
      <c r="J43" s="17" t="s">
        <v>15</v>
      </c>
      <c r="K43" s="17" t="s">
        <v>16</v>
      </c>
      <c r="L43" s="17" t="s">
        <v>17</v>
      </c>
      <c r="M43" s="17">
        <v>11</v>
      </c>
      <c r="N43" s="17">
        <f>M43+1</f>
        <v>12</v>
      </c>
      <c r="O43" s="17">
        <f t="shared" ref="O43:U43" si="53">N43+1</f>
        <v>13</v>
      </c>
      <c r="P43" s="17">
        <f t="shared" si="53"/>
        <v>14</v>
      </c>
      <c r="Q43" s="17">
        <f t="shared" si="53"/>
        <v>15</v>
      </c>
      <c r="R43" s="17">
        <f t="shared" si="53"/>
        <v>16</v>
      </c>
      <c r="S43" s="17">
        <f t="shared" si="53"/>
        <v>17</v>
      </c>
      <c r="T43" s="17">
        <f t="shared" si="53"/>
        <v>18</v>
      </c>
      <c r="U43" s="17">
        <f t="shared" si="53"/>
        <v>19</v>
      </c>
      <c r="V43" s="17">
        <f t="shared" ref="V43" si="54">U43+1</f>
        <v>20</v>
      </c>
    </row>
    <row r="44" spans="1:22" x14ac:dyDescent="0.25">
      <c r="A44" s="6" t="s">
        <v>32</v>
      </c>
      <c r="C44" s="18">
        <f>C37</f>
        <v>1995500</v>
      </c>
      <c r="D44" s="18">
        <f>C44+C50</f>
        <v>2045387.5</v>
      </c>
      <c r="E44" s="18">
        <f t="shared" ref="E44:L44" si="55">D44+D50</f>
        <v>2096522.1875</v>
      </c>
      <c r="F44" s="18">
        <f t="shared" si="55"/>
        <v>2148935.2421875</v>
      </c>
      <c r="G44" s="18">
        <f t="shared" si="55"/>
        <v>2202658.6232421873</v>
      </c>
      <c r="H44" s="18">
        <f t="shared" si="55"/>
        <v>2257725.0888232421</v>
      </c>
      <c r="I44" s="18">
        <f t="shared" si="55"/>
        <v>2314168.2160438234</v>
      </c>
      <c r="J44" s="18">
        <f t="shared" si="55"/>
        <v>2372022.421444919</v>
      </c>
      <c r="K44" s="18">
        <f t="shared" si="55"/>
        <v>2431322.9819810418</v>
      </c>
      <c r="L44" s="18">
        <f t="shared" si="55"/>
        <v>2492106.0565305678</v>
      </c>
      <c r="M44" s="18">
        <f t="shared" ref="M44:U44" si="56">L44+L50</f>
        <v>2554408.707943832</v>
      </c>
      <c r="N44" s="18">
        <f t="shared" si="56"/>
        <v>2618268.925642428</v>
      </c>
      <c r="O44" s="18">
        <f t="shared" si="56"/>
        <v>2683725.6487834887</v>
      </c>
      <c r="P44" s="18">
        <f t="shared" si="56"/>
        <v>2750818.7900030757</v>
      </c>
      <c r="Q44" s="18">
        <f t="shared" si="56"/>
        <v>2819589.2597531527</v>
      </c>
      <c r="R44" s="18">
        <f t="shared" si="56"/>
        <v>2890078.9912469815</v>
      </c>
      <c r="S44" s="18">
        <f t="shared" si="56"/>
        <v>2962330.9660281562</v>
      </c>
      <c r="T44" s="18">
        <f t="shared" si="56"/>
        <v>3036389.2401788603</v>
      </c>
      <c r="U44" s="18">
        <f t="shared" si="56"/>
        <v>3112298.9711833317</v>
      </c>
      <c r="V44" s="18">
        <f t="shared" ref="V44" si="57">U44+U50</f>
        <v>3190106.4454629151</v>
      </c>
    </row>
    <row r="45" spans="1:22" x14ac:dyDescent="0.25">
      <c r="A45" s="6" t="s">
        <v>7</v>
      </c>
      <c r="C45" s="18">
        <f t="shared" ref="C45:L45" si="58">(C44)*$G$7</f>
        <v>99775</v>
      </c>
      <c r="D45" s="18">
        <f t="shared" si="58"/>
        <v>102269.375</v>
      </c>
      <c r="E45" s="18">
        <f t="shared" si="58"/>
        <v>104826.109375</v>
      </c>
      <c r="F45" s="18">
        <f t="shared" si="58"/>
        <v>107446.76210937501</v>
      </c>
      <c r="G45" s="18">
        <f t="shared" si="58"/>
        <v>110132.93116210937</v>
      </c>
      <c r="H45" s="18">
        <f t="shared" si="58"/>
        <v>112886.25444116211</v>
      </c>
      <c r="I45" s="18">
        <f t="shared" si="58"/>
        <v>115708.41080219118</v>
      </c>
      <c r="J45" s="18">
        <f t="shared" si="58"/>
        <v>118601.12107224595</v>
      </c>
      <c r="K45" s="18">
        <f t="shared" si="58"/>
        <v>121566.1490990521</v>
      </c>
      <c r="L45" s="18">
        <f t="shared" si="58"/>
        <v>124605.30282652839</v>
      </c>
      <c r="M45" s="18">
        <f t="shared" ref="M45:V45" si="59">(M44)*$G$7</f>
        <v>127720.43539719161</v>
      </c>
      <c r="N45" s="18">
        <f t="shared" si="59"/>
        <v>130913.44628212141</v>
      </c>
      <c r="O45" s="18">
        <f t="shared" si="59"/>
        <v>134186.28243917445</v>
      </c>
      <c r="P45" s="18">
        <f t="shared" si="59"/>
        <v>137540.93950015379</v>
      </c>
      <c r="Q45" s="18">
        <f t="shared" si="59"/>
        <v>140979.46298765764</v>
      </c>
      <c r="R45" s="18">
        <f t="shared" si="59"/>
        <v>144503.94956234909</v>
      </c>
      <c r="S45" s="18">
        <f t="shared" si="59"/>
        <v>148116.54830140781</v>
      </c>
      <c r="T45" s="18">
        <f t="shared" si="59"/>
        <v>151819.46200894302</v>
      </c>
      <c r="U45" s="18">
        <f t="shared" si="59"/>
        <v>155614.9485591666</v>
      </c>
      <c r="V45" s="18">
        <f t="shared" si="59"/>
        <v>159505.32227314578</v>
      </c>
    </row>
    <row r="46" spans="1:22" x14ac:dyDescent="0.25">
      <c r="A46" s="6" t="s">
        <v>19</v>
      </c>
      <c r="C46" s="18">
        <f>C45*0.27</f>
        <v>26939.25</v>
      </c>
      <c r="D46" s="18">
        <f>D45*0.27</f>
        <v>27612.731250000001</v>
      </c>
      <c r="E46" s="18">
        <f>E45*0.27</f>
        <v>28303.049531250002</v>
      </c>
      <c r="F46" s="18">
        <f t="shared" ref="F46" si="60">F45*0.27</f>
        <v>29010.625769531252</v>
      </c>
      <c r="G46" s="18">
        <f t="shared" ref="G46" si="61">G45*0.27</f>
        <v>29735.891413769532</v>
      </c>
      <c r="H46" s="18">
        <f t="shared" ref="H46" si="62">H45*0.27</f>
        <v>30479.288699113771</v>
      </c>
      <c r="I46" s="18">
        <f t="shared" ref="I46" si="63">I45*0.27</f>
        <v>31241.27091659162</v>
      </c>
      <c r="J46" s="18">
        <f t="shared" ref="J46" si="64">J45*0.27</f>
        <v>32022.30268950641</v>
      </c>
      <c r="K46" s="18">
        <f t="shared" ref="K46" si="65">K45*0.27</f>
        <v>32822.860256744068</v>
      </c>
      <c r="L46" s="18">
        <f t="shared" ref="L46" si="66">L45*0.27</f>
        <v>33643.431763162669</v>
      </c>
      <c r="M46" s="18">
        <f t="shared" ref="M46" si="67">M45*0.27</f>
        <v>34484.517557241736</v>
      </c>
      <c r="N46" s="18">
        <f t="shared" ref="N46" si="68">N45*0.27</f>
        <v>35346.63049617278</v>
      </c>
      <c r="O46" s="18">
        <f t="shared" ref="O46" si="69">O45*0.27</f>
        <v>36230.296258577102</v>
      </c>
      <c r="P46" s="18">
        <f t="shared" ref="P46" si="70">P45*0.27</f>
        <v>37136.053665041523</v>
      </c>
      <c r="Q46" s="18">
        <f t="shared" ref="Q46" si="71">Q45*0.27</f>
        <v>38064.455006667566</v>
      </c>
      <c r="R46" s="18">
        <f t="shared" ref="R46" si="72">R45*0.27</f>
        <v>39016.066381834258</v>
      </c>
      <c r="S46" s="18">
        <f t="shared" ref="S46" si="73">S45*0.27</f>
        <v>39991.468041380111</v>
      </c>
      <c r="T46" s="18">
        <f t="shared" ref="T46" si="74">T45*0.27</f>
        <v>40991.254742414618</v>
      </c>
      <c r="U46" s="18">
        <f t="shared" ref="U46:V46" si="75">U45*0.27</f>
        <v>42016.036110974987</v>
      </c>
      <c r="V46" s="18">
        <f t="shared" si="75"/>
        <v>43066.437013749361</v>
      </c>
    </row>
    <row r="47" spans="1:22" x14ac:dyDescent="0.25">
      <c r="A47" s="6" t="s">
        <v>20</v>
      </c>
      <c r="C47" s="18">
        <f>C39*G38</f>
        <v>49000.000000000007</v>
      </c>
      <c r="D47" s="18">
        <f>(C52*$G$38)</f>
        <v>47702.698750000003</v>
      </c>
      <c r="E47" s="18">
        <f t="shared" ref="E47:L47" si="76">(D52*$G$38)</f>
        <v>46308.520171812503</v>
      </c>
      <c r="F47" s="18">
        <f t="shared" si="76"/>
        <v>44813.395767671063</v>
      </c>
      <c r="G47" s="18">
        <f t="shared" si="76"/>
        <v>43213.113257640529</v>
      </c>
      <c r="H47" s="18">
        <f t="shared" si="76"/>
        <v>41503.31191018135</v>
      </c>
      <c r="I47" s="18">
        <f t="shared" si="76"/>
        <v>39679.477728514794</v>
      </c>
      <c r="J47" s="18">
        <f t="shared" si="76"/>
        <v>37736.938488482367</v>
      </c>
      <c r="K47" s="18">
        <f t="shared" si="76"/>
        <v>35670.858623467204</v>
      </c>
      <c r="L47" s="18">
        <f t="shared" si="76"/>
        <v>33476.233951816008</v>
      </c>
      <c r="M47" s="18">
        <f t="shared" ref="M47:U47" si="77">(L52*$G$38)</f>
        <v>31147.886242067107</v>
      </c>
      <c r="N47" s="18">
        <f t="shared" si="77"/>
        <v>28680.457611153673</v>
      </c>
      <c r="O47" s="18">
        <f t="shared" si="77"/>
        <v>26068.404750610447</v>
      </c>
      <c r="P47" s="18">
        <f t="shared" si="77"/>
        <v>23305.992975667636</v>
      </c>
      <c r="Q47" s="18">
        <f t="shared" si="77"/>
        <v>20387.290091967017</v>
      </c>
      <c r="R47" s="18">
        <f t="shared" si="77"/>
        <v>17306.160074482119</v>
      </c>
      <c r="S47" s="18">
        <f t="shared" si="77"/>
        <v>14056.25655306712</v>
      </c>
      <c r="T47" s="18">
        <f t="shared" si="77"/>
        <v>10631.016098897015</v>
      </c>
      <c r="U47" s="18">
        <f t="shared" si="77"/>
        <v>7023.6513058953387</v>
      </c>
      <c r="V47" s="18">
        <f t="shared" ref="V47" si="78">(U52*$G$38)</f>
        <v>3227.143661074258</v>
      </c>
    </row>
    <row r="48" spans="1:22" x14ac:dyDescent="0.25">
      <c r="A48" s="6" t="s">
        <v>8</v>
      </c>
      <c r="C48" s="18">
        <f>C47*0.27</f>
        <v>13230.000000000004</v>
      </c>
      <c r="D48" s="18">
        <f>D47*0.27</f>
        <v>12879.728662500002</v>
      </c>
      <c r="E48" s="18">
        <f>E47*0.27</f>
        <v>12503.300446389376</v>
      </c>
      <c r="F48" s="18">
        <f t="shared" ref="F48" si="79">F47*0.27</f>
        <v>12099.616857271189</v>
      </c>
      <c r="G48" s="18">
        <f t="shared" ref="G48" si="80">G47*0.27</f>
        <v>11667.540579562943</v>
      </c>
      <c r="H48" s="18">
        <f t="shared" ref="H48" si="81">H47*0.27</f>
        <v>11205.894215748966</v>
      </c>
      <c r="I48" s="18">
        <f t="shared" ref="I48" si="82">I47*0.27</f>
        <v>10713.458986698995</v>
      </c>
      <c r="J48" s="18">
        <f t="shared" ref="J48" si="83">J47*0.27</f>
        <v>10188.97339189024</v>
      </c>
      <c r="K48" s="18">
        <f t="shared" ref="K48" si="84">K47*0.27</f>
        <v>9631.1318283361452</v>
      </c>
      <c r="L48" s="18">
        <f t="shared" ref="L48" si="85">L47*0.27</f>
        <v>9038.5831669903218</v>
      </c>
      <c r="M48" s="18">
        <f t="shared" ref="M48" si="86">M47*0.27</f>
        <v>8409.9292853581192</v>
      </c>
      <c r="N48" s="18">
        <f t="shared" ref="N48" si="87">N47*0.27</f>
        <v>7743.723555011492</v>
      </c>
      <c r="O48" s="18">
        <f t="shared" ref="O48" si="88">O47*0.27</f>
        <v>7038.4692826648215</v>
      </c>
      <c r="P48" s="18">
        <f t="shared" ref="P48" si="89">P47*0.27</f>
        <v>6292.6181034302617</v>
      </c>
      <c r="Q48" s="18">
        <f t="shared" ref="Q48" si="90">Q47*0.27</f>
        <v>5504.5683248310952</v>
      </c>
      <c r="R48" s="18">
        <f t="shared" ref="R48" si="91">R47*0.27</f>
        <v>4672.663220110172</v>
      </c>
      <c r="S48" s="18">
        <f t="shared" ref="S48" si="92">S47*0.27</f>
        <v>3795.1892693281225</v>
      </c>
      <c r="T48" s="18">
        <f t="shared" ref="T48" si="93">T47*0.27</f>
        <v>2870.3743467021941</v>
      </c>
      <c r="U48" s="18">
        <f t="shared" ref="U48:V48" si="94">U47*0.27</f>
        <v>1896.3858525917417</v>
      </c>
      <c r="V48" s="18">
        <f t="shared" si="94"/>
        <v>871.32878849004976</v>
      </c>
    </row>
    <row r="49" spans="1:22" x14ac:dyDescent="0.25">
      <c r="A49" s="6" t="s">
        <v>36</v>
      </c>
      <c r="C49" s="18">
        <f>C45-C46-C47+C48</f>
        <v>37065.75</v>
      </c>
      <c r="D49" s="18">
        <f>D45-D46-D47+D48</f>
        <v>39833.673662500005</v>
      </c>
      <c r="E49" s="18">
        <f>E45-E46-E47+E48</f>
        <v>42717.840118326872</v>
      </c>
      <c r="F49" s="18">
        <f t="shared" ref="F49" si="95">F45-F46-F47+F48</f>
        <v>45722.35742944388</v>
      </c>
      <c r="G49" s="18">
        <f t="shared" ref="G49" si="96">G45-G46-G47+G48</f>
        <v>48851.467070262239</v>
      </c>
      <c r="H49" s="18">
        <f t="shared" ref="H49" si="97">H45-H46-H47+H48</f>
        <v>52109.548047615957</v>
      </c>
      <c r="I49" s="18">
        <f t="shared" ref="I49" si="98">I45-I46-I47+I48</f>
        <v>55501.121143783763</v>
      </c>
      <c r="J49" s="18">
        <f t="shared" ref="J49" si="99">J45-J46-J47+J48</f>
        <v>59030.853286147416</v>
      </c>
      <c r="K49" s="18">
        <f t="shared" ref="K49" si="100">K45-K46-K47+K48</f>
        <v>62703.562047176973</v>
      </c>
      <c r="L49" s="18">
        <f t="shared" ref="L49" si="101">L45-L46-L47+L48</f>
        <v>66524.22027854003</v>
      </c>
      <c r="M49" s="18">
        <f t="shared" ref="M49" si="102">M45-M46-M47+M48</f>
        <v>70497.960883240885</v>
      </c>
      <c r="N49" s="18">
        <f t="shared" ref="N49" si="103">N45-N46-N47+N48</f>
        <v>74630.081729806436</v>
      </c>
      <c r="O49" s="18">
        <f t="shared" ref="O49" si="104">O45-O46-O47+O48</f>
        <v>78926.050712651719</v>
      </c>
      <c r="P49" s="18">
        <f t="shared" ref="P49" si="105">P45-P46-P47+P48</f>
        <v>83391.510962874891</v>
      </c>
      <c r="Q49" s="18">
        <f t="shared" ref="Q49" si="106">Q45-Q46-Q47+Q48</f>
        <v>88032.286213854153</v>
      </c>
      <c r="R49" s="18">
        <f t="shared" ref="R49" si="107">R45-R46-R47+R48</f>
        <v>92854.386326142892</v>
      </c>
      <c r="S49" s="18">
        <f t="shared" ref="S49" si="108">S45-S46-S47+S48</f>
        <v>97864.012976288694</v>
      </c>
      <c r="T49" s="18">
        <f t="shared" ref="T49" si="109">T45-T46-T47+T48</f>
        <v>103067.56551433359</v>
      </c>
      <c r="U49" s="18">
        <f t="shared" ref="U49:V49" si="110">U45-U46-U47+U48</f>
        <v>108471.64699488801</v>
      </c>
      <c r="V49" s="18">
        <f t="shared" si="110"/>
        <v>114083.07038681222</v>
      </c>
    </row>
    <row r="50" spans="1:22" x14ac:dyDescent="0.25">
      <c r="A50" s="6" t="s">
        <v>9</v>
      </c>
      <c r="C50" s="18">
        <f t="shared" ref="C50:L50" si="111">C44*$G$11</f>
        <v>49887.5</v>
      </c>
      <c r="D50" s="18">
        <f t="shared" si="111"/>
        <v>51134.6875</v>
      </c>
      <c r="E50" s="18">
        <f t="shared" si="111"/>
        <v>52413.0546875</v>
      </c>
      <c r="F50" s="18">
        <f t="shared" si="111"/>
        <v>53723.381054687503</v>
      </c>
      <c r="G50" s="18">
        <f t="shared" si="111"/>
        <v>55066.465581054683</v>
      </c>
      <c r="H50" s="18">
        <f t="shared" si="111"/>
        <v>56443.127220581053</v>
      </c>
      <c r="I50" s="18">
        <f t="shared" si="111"/>
        <v>57854.205401095591</v>
      </c>
      <c r="J50" s="18">
        <f t="shared" si="111"/>
        <v>59300.560536122975</v>
      </c>
      <c r="K50" s="18">
        <f t="shared" si="111"/>
        <v>60783.074549526049</v>
      </c>
      <c r="L50" s="18">
        <f t="shared" si="111"/>
        <v>62302.651413264197</v>
      </c>
      <c r="M50" s="18">
        <f t="shared" ref="M50:U50" si="112">M44*$G$11</f>
        <v>63860.217698595807</v>
      </c>
      <c r="N50" s="18">
        <f t="shared" si="112"/>
        <v>65456.723141060706</v>
      </c>
      <c r="O50" s="18">
        <f t="shared" si="112"/>
        <v>67093.141219587225</v>
      </c>
      <c r="P50" s="18">
        <f t="shared" si="112"/>
        <v>68770.469750076896</v>
      </c>
      <c r="Q50" s="18">
        <f t="shared" si="112"/>
        <v>70489.731493828818</v>
      </c>
      <c r="R50" s="18">
        <f t="shared" si="112"/>
        <v>72251.974781174547</v>
      </c>
      <c r="S50" s="18">
        <f t="shared" si="112"/>
        <v>74058.274150703903</v>
      </c>
      <c r="T50" s="18">
        <f t="shared" si="112"/>
        <v>75909.731004471512</v>
      </c>
      <c r="U50" s="18">
        <f t="shared" si="112"/>
        <v>77807.474279583301</v>
      </c>
      <c r="V50" s="18">
        <f t="shared" ref="V50" si="113">V44*$G$11</f>
        <v>79752.66113657289</v>
      </c>
    </row>
    <row r="51" spans="1:22" s="25" customFormat="1" x14ac:dyDescent="0.25">
      <c r="A51" s="25" t="s">
        <v>21</v>
      </c>
      <c r="C51" s="26">
        <f>(C50+C49)/$C$8</f>
        <v>0.14492208333333334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x14ac:dyDescent="0.25">
      <c r="A52" s="6" t="s">
        <v>3</v>
      </c>
      <c r="C52" s="6">
        <f>C39-C49</f>
        <v>1362934.25</v>
      </c>
      <c r="D52" s="6">
        <f>C52-D49</f>
        <v>1323100.5763375</v>
      </c>
      <c r="E52" s="6">
        <f t="shared" ref="E52:U52" si="114">D52-E49</f>
        <v>1280382.7362191731</v>
      </c>
      <c r="F52" s="6">
        <f t="shared" si="114"/>
        <v>1234660.3787897292</v>
      </c>
      <c r="G52" s="6">
        <f t="shared" si="114"/>
        <v>1185808.911719467</v>
      </c>
      <c r="H52" s="6">
        <f t="shared" si="114"/>
        <v>1133699.3636718511</v>
      </c>
      <c r="I52" s="6">
        <f t="shared" si="114"/>
        <v>1078198.2425280674</v>
      </c>
      <c r="J52" s="6">
        <f t="shared" si="114"/>
        <v>1019167.38924192</v>
      </c>
      <c r="K52" s="6">
        <f t="shared" si="114"/>
        <v>956463.82719474297</v>
      </c>
      <c r="L52" s="6">
        <f t="shared" si="114"/>
        <v>889939.60691620293</v>
      </c>
      <c r="M52" s="6">
        <f t="shared" si="114"/>
        <v>819441.64603296202</v>
      </c>
      <c r="N52" s="6">
        <f t="shared" si="114"/>
        <v>744811.56430315552</v>
      </c>
      <c r="O52" s="6">
        <f t="shared" si="114"/>
        <v>665885.51359050383</v>
      </c>
      <c r="P52" s="6">
        <f t="shared" si="114"/>
        <v>582494.00262762897</v>
      </c>
      <c r="Q52" s="6">
        <f t="shared" si="114"/>
        <v>494461.71641377482</v>
      </c>
      <c r="R52" s="6">
        <f t="shared" si="114"/>
        <v>401607.33008763194</v>
      </c>
      <c r="S52" s="6">
        <f t="shared" si="114"/>
        <v>303743.31711134326</v>
      </c>
      <c r="T52" s="6">
        <f t="shared" si="114"/>
        <v>200675.75159700966</v>
      </c>
      <c r="U52" s="6">
        <f t="shared" si="114"/>
        <v>92204.104602121646</v>
      </c>
      <c r="V52" s="24">
        <f t="shared" ref="V52" si="115">U52-V49</f>
        <v>-21878.965784690576</v>
      </c>
    </row>
    <row r="53" spans="1:22" x14ac:dyDescent="0.25">
      <c r="V53" s="25"/>
    </row>
    <row r="54" spans="1:22" x14ac:dyDescent="0.25">
      <c r="V54" s="25" t="s">
        <v>46</v>
      </c>
    </row>
  </sheetData>
  <hyperlinks>
    <hyperlink ref="B28" r:id="rId1"/>
    <hyperlink ref="L24" r:id="rId2"/>
  </hyperlinks>
  <pageMargins left="0.7" right="0.7" top="0.75" bottom="0.75" header="0.3" footer="0.3"/>
  <pageSetup paperSize="9" orientation="portrait" verticalDpi="0" r:id="rId3"/>
  <ignoredErrors>
    <ignoredError sqref="C17:L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Nordnet Bank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Oskar Strøm</dc:creator>
  <cp:lastModifiedBy>Karl Oskar Strøm</cp:lastModifiedBy>
  <dcterms:created xsi:type="dcterms:W3CDTF">2014-09-16T06:34:25Z</dcterms:created>
  <dcterms:modified xsi:type="dcterms:W3CDTF">2014-09-29T09:33:03Z</dcterms:modified>
</cp:coreProperties>
</file>